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2_Veřejné zakázky\_Zakázky 2024\OPŽP\ISŠA Brno\01_Modernizace gastroprovozu\08_Dodatek\Příloha č. 2 Změnové listy\ZL 03\"/>
    </mc:Choice>
  </mc:AlternateContent>
  <bookViews>
    <workbookView xWindow="0" yWindow="0" windowWidth="28755" windowHeight="10665" activeTab="1"/>
  </bookViews>
  <sheets>
    <sheet name="Rekapitulace stavby" sheetId="1" r:id="rId1"/>
    <sheet name="250716 - Sanace průvlaku" sheetId="2" r:id="rId2"/>
  </sheets>
  <definedNames>
    <definedName name="_xlnm._FilterDatabase" localSheetId="1" hidden="1">'250716 - Sanace průvlaku'!$C$80:$K$88</definedName>
    <definedName name="_xlnm.Print_Titles" localSheetId="1">'250716 - Sanace průvlaku'!$80:$80</definedName>
    <definedName name="_xlnm.Print_Titles" localSheetId="0">'Rekapitulace stavby'!$52:$52</definedName>
    <definedName name="_xlnm.Print_Area" localSheetId="1">'250716 - Sanace průvlaku'!$C$4:$J$39,'250716 - Sanace průvlaku'!$C$45:$J$62,'250716 - Sanace průvlaku'!$C$68:$K$88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86" i="2"/>
  <c r="BH86" i="2"/>
  <c r="BG86" i="2"/>
  <c r="F35" i="2" s="1"/>
  <c r="BF86" i="2"/>
  <c r="T86" i="2"/>
  <c r="R86" i="2"/>
  <c r="P86" i="2"/>
  <c r="BI84" i="2"/>
  <c r="BH84" i="2"/>
  <c r="BG84" i="2"/>
  <c r="BF84" i="2"/>
  <c r="J34" i="2" s="1"/>
  <c r="T84" i="2"/>
  <c r="R84" i="2"/>
  <c r="P84" i="2"/>
  <c r="J78" i="2"/>
  <c r="F77" i="2"/>
  <c r="F75" i="2"/>
  <c r="E73" i="2"/>
  <c r="J55" i="2"/>
  <c r="F54" i="2"/>
  <c r="F52" i="2"/>
  <c r="E50" i="2"/>
  <c r="J21" i="2"/>
  <c r="E21" i="2"/>
  <c r="J77" i="2" s="1"/>
  <c r="J20" i="2"/>
  <c r="J18" i="2"/>
  <c r="E18" i="2"/>
  <c r="F78" i="2" s="1"/>
  <c r="J17" i="2"/>
  <c r="J12" i="2"/>
  <c r="J75" i="2" s="1"/>
  <c r="E7" i="2"/>
  <c r="E71" i="2" s="1"/>
  <c r="L50" i="1"/>
  <c r="AM50" i="1"/>
  <c r="AM49" i="1"/>
  <c r="L49" i="1"/>
  <c r="AM47" i="1"/>
  <c r="L47" i="1"/>
  <c r="L45" i="1"/>
  <c r="L44" i="1"/>
  <c r="AS54" i="1"/>
  <c r="BK84" i="2"/>
  <c r="BK86" i="2"/>
  <c r="J84" i="2"/>
  <c r="F37" i="2"/>
  <c r="J86" i="2"/>
  <c r="P83" i="2" l="1"/>
  <c r="P82" i="2"/>
  <c r="P81" i="2" s="1"/>
  <c r="AU55" i="1" s="1"/>
  <c r="AU54" i="1" s="1"/>
  <c r="BK83" i="2"/>
  <c r="J83" i="2"/>
  <c r="J61" i="2" s="1"/>
  <c r="R83" i="2"/>
  <c r="R82" i="2" s="1"/>
  <c r="R81" i="2" s="1"/>
  <c r="T83" i="2"/>
  <c r="T82" i="2"/>
  <c r="T81" i="2" s="1"/>
  <c r="E48" i="2"/>
  <c r="J52" i="2"/>
  <c r="J54" i="2"/>
  <c r="F55" i="2"/>
  <c r="BE84" i="2"/>
  <c r="BE86" i="2"/>
  <c r="BB55" i="1"/>
  <c r="BB54" i="1" s="1"/>
  <c r="AX54" i="1" s="1"/>
  <c r="AW55" i="1"/>
  <c r="BD55" i="1"/>
  <c r="F34" i="2"/>
  <c r="BA55" i="1"/>
  <c r="BA54" i="1"/>
  <c r="W30" i="1" s="1"/>
  <c r="F36" i="2"/>
  <c r="BC55" i="1"/>
  <c r="BC54" i="1"/>
  <c r="AY54" i="1" s="1"/>
  <c r="BD54" i="1"/>
  <c r="W33" i="1"/>
  <c r="BK82" i="2" l="1"/>
  <c r="J82" i="2" s="1"/>
  <c r="J60" i="2" s="1"/>
  <c r="F33" i="2"/>
  <c r="AZ55" i="1" s="1"/>
  <c r="AZ54" i="1" s="1"/>
  <c r="AV54" i="1" s="1"/>
  <c r="AK29" i="1" s="1"/>
  <c r="W31" i="1"/>
  <c r="W32" i="1"/>
  <c r="J33" i="2"/>
  <c r="AV55" i="1"/>
  <c r="AT55" i="1" s="1"/>
  <c r="AW54" i="1"/>
  <c r="AK30" i="1"/>
  <c r="BK81" i="2" l="1"/>
  <c r="J81" i="2" s="1"/>
  <c r="J59" i="2" s="1"/>
  <c r="W29" i="1"/>
  <c r="AT54" i="1"/>
  <c r="J30" i="2" l="1"/>
  <c r="AG55" i="1" s="1"/>
  <c r="AG54" i="1" s="1"/>
  <c r="AK26" i="1" s="1"/>
  <c r="AK35" i="1" s="1"/>
  <c r="J39" i="2" l="1"/>
  <c r="AN55" i="1"/>
  <c r="AN54" i="1"/>
</calcChain>
</file>

<file path=xl/sharedStrings.xml><?xml version="1.0" encoding="utf-8"?>
<sst xmlns="http://schemas.openxmlformats.org/spreadsheetml/2006/main" count="285" uniqueCount="127">
  <si>
    <t>Export Komplet</t>
  </si>
  <si>
    <t>VZ</t>
  </si>
  <si>
    <t>2.0</t>
  </si>
  <si>
    <t>ZAMOK</t>
  </si>
  <si>
    <t>False</t>
  </si>
  <si>
    <t>{75038d15-c3e9-4a51-998b-80b4a1147f64}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</si>
  <si>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</si>
  <si>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</si>
  <si>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</si>
  <si>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</si>
  <si>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</si>
  <si>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</si>
  <si>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</si>
  <si>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25-03</t>
  </si>
  <si>
    <t>Stavba:</t>
  </si>
  <si>
    <t>Modernizace stravovacího provozu ISŠA Brno, Dunajevského 1</t>
  </si>
  <si>
    <t>KSO:</t>
  </si>
  <si>
    <t/>
  </si>
  <si>
    <t>CC-CZ:</t>
  </si>
  <si>
    <t>Místo:</t>
  </si>
  <si>
    <t>Dunajevského 1996/1, 616 00 Brno-Žabovřesky</t>
  </si>
  <si>
    <t>Datum:</t>
  </si>
  <si>
    <t>16.7.2025</t>
  </si>
  <si>
    <t>Zadavatel:</t>
  </si>
  <si>
    <t>IČ:</t>
  </si>
  <si>
    <t>25323610</t>
  </si>
  <si>
    <t>HRASPO spol. s r.o.</t>
  </si>
  <si>
    <t>DIČ:</t>
  </si>
  <si>
    <t>CZ25323610</t>
  </si>
  <si>
    <t>Zhotovitel:</t>
  </si>
  <si>
    <t xml:space="preserve"> </t>
  </si>
  <si>
    <t>Projektant:</t>
  </si>
  <si>
    <t>True</t>
  </si>
  <si>
    <t>Zpracovatel:</t>
  </si>
  <si>
    <t>46901850</t>
  </si>
  <si>
    <t>OSS Brno, s.r.o.</t>
  </si>
  <si>
    <t>CZ46901850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</si>
  <si>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</si>
  <si>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</si>
  <si>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</si>
  <si>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</si>
  <si>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</si>
  <si>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</si>
  <si>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</si>
  <si>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</si>
  <si>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</si>
  <si>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</si>
  <si>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</si>
  <si>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</si>
  <si>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</si>
  <si>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</si>
  <si>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</si>
  <si>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</si>
  <si>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</si>
  <si>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</si>
  <si>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</si>
  <si>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</si>
  <si>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</si>
  <si>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</si>
  <si>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</si>
  <si>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</si>
  <si>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</si>
  <si>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</si>
  <si>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</si>
  <si>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</si>
  <si>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</si>
  <si>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</si>
  <si>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</si>
  <si>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</si>
  <si>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</si>
  <si>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</si>
  <si>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</si>
  <si>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</si>
  <si>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</si>
  <si>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</si>
  <si>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</si>
  <si>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</si>
  <si>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</si>
  <si>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250716</t>
  </si>
  <si>
    <t>Sanace průvlaku</t>
  </si>
  <si>
    <t>STA</t>
  </si>
  <si>
    <t>1</t>
  </si>
  <si>
    <t>{58291f68-8977-4a3c-b0aa-9294a5f22722}</t>
  </si>
  <si>
    <t>2</t>
  </si>
  <si>
    <t>KRYCÍ LIST SOUPISU PRACÍ</t>
  </si>
  <si>
    <t>Objekt:</t>
  </si>
  <si>
    <t>250716 - Sanace průvlaku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</si>
  <si>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</si>
  <si>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</si>
  <si>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</si>
  <si>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</si>
  <si>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</si>
  <si>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</si>
  <si>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</si>
  <si>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</si>
  <si>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</si>
  <si>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</si>
  <si>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</si>
  <si>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</si>
  <si>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</si>
  <si>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</si>
  <si>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</si>
  <si>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</si>
  <si>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</si>
  <si>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</si>
  <si>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</si>
  <si>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</si>
  <si>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</si>
  <si>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</si>
  <si>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</si>
  <si>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</si>
  <si>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</si>
  <si>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9.R1</t>
  </si>
  <si>
    <t>Sanace průvlak - očištění, nátěr, vyspravovací malta</t>
  </si>
  <si>
    <t>mb</t>
  </si>
  <si>
    <t>4</t>
  </si>
  <si>
    <t>1055826423</t>
  </si>
  <si>
    <t>VV</t>
  </si>
  <si>
    <t>1,885+1,055</t>
  </si>
  <si>
    <t>949101111</t>
  </si>
  <si>
    <t>Lešení pomocné pracovní pro objekty pozemních staveb pro zatížení do 150 kg/m2, o výšce lešeňové podlahy do 1,9 m</t>
  </si>
  <si>
    <t>m2</t>
  </si>
  <si>
    <t>CS ÚRS 2025 02</t>
  </si>
  <si>
    <t>-147360445</t>
  </si>
  <si>
    <t>Online PSC</t>
  </si>
  <si>
    <t>https://podminky.urs.cz/item/CS_URS_2025_02/949101111</t>
  </si>
  <si>
    <t>2,94*1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</si>
</sst>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podminky.urs.cz/item/CS_URS_2025_02/9491011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4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S4" s="15" t="s">
        <v>11</v>
      </c>
    </row>
    <row r="5" spans="1:74" s="1" customFormat="1" ht="12" customHeight="1">
      <c r="B5" s="19"/>
      <c r="C5" s="20"/>
      <c r="D5" s="23" t="s">
        <v>12</v>
      </c>
      <c r="E5" s="20"/>
      <c r="F5" s="20"/>
      <c r="G5" s="20"/>
      <c r="H5" s="20"/>
      <c r="I5" s="20"/>
      <c r="J5" s="20"/>
      <c r="K5" s="193" t="s">
        <v>13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20"/>
      <c r="AQ5" s="20"/>
      <c r="AR5" s="18"/>
      <c r="BS5" s="15" t="s">
        <v>6</v>
      </c>
    </row>
    <row r="6" spans="1:74" s="1" customFormat="1" ht="36.950000000000003" customHeight="1">
      <c r="B6" s="19"/>
      <c r="C6" s="20"/>
      <c r="D6" s="25" t="s">
        <v>14</v>
      </c>
      <c r="E6" s="20"/>
      <c r="F6" s="20"/>
      <c r="G6" s="20"/>
      <c r="H6" s="20"/>
      <c r="I6" s="20"/>
      <c r="J6" s="20"/>
      <c r="K6" s="195" t="s">
        <v>15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P6" s="20"/>
      <c r="AQ6" s="20"/>
      <c r="AR6" s="18"/>
      <c r="BS6" s="15" t="s">
        <v>6</v>
      </c>
    </row>
    <row r="7" spans="1:74" s="1" customFormat="1" ht="12" customHeight="1">
      <c r="B7" s="19"/>
      <c r="C7" s="20"/>
      <c r="D7" s="26" t="s">
        <v>16</v>
      </c>
      <c r="E7" s="20"/>
      <c r="F7" s="20"/>
      <c r="G7" s="20"/>
      <c r="H7" s="20"/>
      <c r="I7" s="20"/>
      <c r="J7" s="20"/>
      <c r="K7" s="24" t="s">
        <v>17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6" t="s">
        <v>18</v>
      </c>
      <c r="AL7" s="20"/>
      <c r="AM7" s="20"/>
      <c r="AN7" s="24" t="s">
        <v>17</v>
      </c>
      <c r="AO7" s="20"/>
      <c r="AP7" s="20"/>
      <c r="AQ7" s="20"/>
      <c r="AR7" s="18"/>
      <c r="BS7" s="15" t="s">
        <v>6</v>
      </c>
    </row>
    <row r="8" spans="1:74" s="1" customFormat="1" ht="12" customHeight="1">
      <c r="B8" s="19"/>
      <c r="C8" s="20"/>
      <c r="D8" s="26" t="s">
        <v>19</v>
      </c>
      <c r="E8" s="20"/>
      <c r="F8" s="20"/>
      <c r="G8" s="20"/>
      <c r="H8" s="20"/>
      <c r="I8" s="20"/>
      <c r="J8" s="20"/>
      <c r="K8" s="24" t="s">
        <v>20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6" t="s">
        <v>21</v>
      </c>
      <c r="AL8" s="20"/>
      <c r="AM8" s="20"/>
      <c r="AN8" s="24" t="s">
        <v>22</v>
      </c>
      <c r="AO8" s="20"/>
      <c r="AP8" s="20"/>
      <c r="AQ8" s="20"/>
      <c r="AR8" s="18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S9" s="15" t="s">
        <v>6</v>
      </c>
    </row>
    <row r="10" spans="1:74" s="1" customFormat="1" ht="12" customHeight="1">
      <c r="B10" s="19"/>
      <c r="C10" s="20"/>
      <c r="D10" s="26" t="s">
        <v>23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6" t="s">
        <v>24</v>
      </c>
      <c r="AL10" s="20"/>
      <c r="AM10" s="20"/>
      <c r="AN10" s="24" t="s">
        <v>25</v>
      </c>
      <c r="AO10" s="20"/>
      <c r="AP10" s="20"/>
      <c r="AQ10" s="20"/>
      <c r="AR10" s="18"/>
      <c r="BS10" s="15" t="s">
        <v>6</v>
      </c>
    </row>
    <row r="11" spans="1:74" s="1" customFormat="1" ht="18.399999999999999" customHeight="1">
      <c r="B11" s="19"/>
      <c r="C11" s="20"/>
      <c r="D11" s="20"/>
      <c r="E11" s="24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6" t="s">
        <v>27</v>
      </c>
      <c r="AL11" s="20"/>
      <c r="AM11" s="20"/>
      <c r="AN11" s="24" t="s">
        <v>28</v>
      </c>
      <c r="AO11" s="20"/>
      <c r="AP11" s="20"/>
      <c r="AQ11" s="20"/>
      <c r="AR11" s="18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S12" s="15" t="s">
        <v>6</v>
      </c>
    </row>
    <row r="13" spans="1:74" s="1" customFormat="1" ht="12" customHeight="1">
      <c r="B13" s="19"/>
      <c r="C13" s="20"/>
      <c r="D13" s="26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6" t="s">
        <v>24</v>
      </c>
      <c r="AL13" s="20"/>
      <c r="AM13" s="20"/>
      <c r="AN13" s="24" t="s">
        <v>17</v>
      </c>
      <c r="AO13" s="20"/>
      <c r="AP13" s="20"/>
      <c r="AQ13" s="20"/>
      <c r="AR13" s="18"/>
      <c r="BS13" s="15" t="s">
        <v>6</v>
      </c>
    </row>
    <row r="14" spans="1:74" ht="12.75">
      <c r="B14" s="19"/>
      <c r="C14" s="20"/>
      <c r="D14" s="20"/>
      <c r="E14" s="24" t="s">
        <v>30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6" t="s">
        <v>27</v>
      </c>
      <c r="AL14" s="20"/>
      <c r="AM14" s="20"/>
      <c r="AN14" s="24" t="s">
        <v>17</v>
      </c>
      <c r="AO14" s="20"/>
      <c r="AP14" s="20"/>
      <c r="AQ14" s="20"/>
      <c r="AR14" s="18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S15" s="15" t="s">
        <v>4</v>
      </c>
    </row>
    <row r="16" spans="1:74" s="1" customFormat="1" ht="12" customHeight="1">
      <c r="B16" s="19"/>
      <c r="C16" s="20"/>
      <c r="D16" s="26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6" t="s">
        <v>24</v>
      </c>
      <c r="AL16" s="20"/>
      <c r="AM16" s="20"/>
      <c r="AN16" s="24" t="s">
        <v>17</v>
      </c>
      <c r="AO16" s="20"/>
      <c r="AP16" s="20"/>
      <c r="AQ16" s="20"/>
      <c r="AR16" s="18"/>
      <c r="BS16" s="15" t="s">
        <v>4</v>
      </c>
    </row>
    <row r="17" spans="1:71" s="1" customFormat="1" ht="18.399999999999999" customHeight="1">
      <c r="B17" s="19"/>
      <c r="C17" s="20"/>
      <c r="D17" s="20"/>
      <c r="E17" s="24" t="s">
        <v>30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6" t="s">
        <v>27</v>
      </c>
      <c r="AL17" s="20"/>
      <c r="AM17" s="20"/>
      <c r="AN17" s="24" t="s">
        <v>17</v>
      </c>
      <c r="AO17" s="20"/>
      <c r="AP17" s="20"/>
      <c r="AQ17" s="20"/>
      <c r="AR17" s="18"/>
      <c r="BS17" s="15" t="s">
        <v>32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S18" s="15" t="s">
        <v>6</v>
      </c>
    </row>
    <row r="19" spans="1:71" s="1" customFormat="1" ht="12" customHeight="1">
      <c r="B19" s="19"/>
      <c r="C19" s="20"/>
      <c r="D19" s="26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6" t="s">
        <v>24</v>
      </c>
      <c r="AL19" s="20"/>
      <c r="AM19" s="20"/>
      <c r="AN19" s="24" t="s">
        <v>34</v>
      </c>
      <c r="AO19" s="20"/>
      <c r="AP19" s="20"/>
      <c r="AQ19" s="20"/>
      <c r="AR19" s="18"/>
      <c r="BS19" s="15" t="s">
        <v>6</v>
      </c>
    </row>
    <row r="20" spans="1:71" s="1" customFormat="1" ht="18.399999999999999" customHeight="1">
      <c r="B20" s="19"/>
      <c r="C20" s="20"/>
      <c r="D20" s="20"/>
      <c r="E20" s="24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6" t="s">
        <v>27</v>
      </c>
      <c r="AL20" s="20"/>
      <c r="AM20" s="20"/>
      <c r="AN20" s="24" t="s">
        <v>36</v>
      </c>
      <c r="AO20" s="20"/>
      <c r="AP20" s="20"/>
      <c r="AQ20" s="20"/>
      <c r="AR20" s="18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</row>
    <row r="22" spans="1:71" s="1" customFormat="1" ht="12" customHeight="1">
      <c r="B22" s="19"/>
      <c r="C22" s="20"/>
      <c r="D22" s="26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</row>
    <row r="23" spans="1:71" s="1" customFormat="1" ht="47.25" customHeight="1">
      <c r="B23" s="19"/>
      <c r="C23" s="20"/>
      <c r="D23" s="20"/>
      <c r="E23" s="196" t="s">
        <v>38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20"/>
      <c r="AP23" s="20"/>
      <c r="AQ23" s="20"/>
      <c r="AR23" s="18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</row>
    <row r="25" spans="1:71" s="1" customFormat="1" ht="6.95" customHeight="1">
      <c r="B25" s="19"/>
      <c r="C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0"/>
      <c r="AQ25" s="20"/>
      <c r="AR25" s="18"/>
    </row>
    <row r="26" spans="1:71" s="2" customFormat="1" ht="25.9" customHeight="1">
      <c r="A26" s="29"/>
      <c r="B26" s="30"/>
      <c r="C26" s="31"/>
      <c r="D26" s="32" t="s">
        <v>39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7">
        <f>ROUND(AG54,2)</f>
        <v>11228.74</v>
      </c>
      <c r="AL26" s="198"/>
      <c r="AM26" s="198"/>
      <c r="AN26" s="198"/>
      <c r="AO26" s="198"/>
      <c r="AP26" s="31"/>
      <c r="AQ26" s="31"/>
      <c r="AR26" s="34"/>
      <c r="BE26" s="29"/>
    </row>
    <row r="27" spans="1:71" s="2" customFormat="1" ht="6.95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9"/>
    </row>
    <row r="28" spans="1:71" s="2" customFormat="1" ht="12.75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199" t="s">
        <v>40</v>
      </c>
      <c r="M28" s="199"/>
      <c r="N28" s="199"/>
      <c r="O28" s="199"/>
      <c r="P28" s="199"/>
      <c r="Q28" s="31"/>
      <c r="R28" s="31"/>
      <c r="S28" s="31"/>
      <c r="T28" s="31"/>
      <c r="U28" s="31"/>
      <c r="V28" s="31"/>
      <c r="W28" s="199" t="s">
        <v>41</v>
      </c>
      <c r="X28" s="199"/>
      <c r="Y28" s="199"/>
      <c r="Z28" s="199"/>
      <c r="AA28" s="199"/>
      <c r="AB28" s="199"/>
      <c r="AC28" s="199"/>
      <c r="AD28" s="199"/>
      <c r="AE28" s="199"/>
      <c r="AF28" s="31"/>
      <c r="AG28" s="31"/>
      <c r="AH28" s="31"/>
      <c r="AI28" s="31"/>
      <c r="AJ28" s="31"/>
      <c r="AK28" s="199" t="s">
        <v>42</v>
      </c>
      <c r="AL28" s="199"/>
      <c r="AM28" s="199"/>
      <c r="AN28" s="199"/>
      <c r="AO28" s="199"/>
      <c r="AP28" s="31"/>
      <c r="AQ28" s="31"/>
      <c r="AR28" s="34"/>
      <c r="BE28" s="29"/>
    </row>
    <row r="29" spans="1:71" s="3" customFormat="1" ht="14.45" customHeight="1">
      <c r="B29" s="35"/>
      <c r="C29" s="36"/>
      <c r="D29" s="26" t="s">
        <v>43</v>
      </c>
      <c r="E29" s="36"/>
      <c r="F29" s="26" t="s">
        <v>44</v>
      </c>
      <c r="G29" s="36"/>
      <c r="H29" s="36"/>
      <c r="I29" s="36"/>
      <c r="J29" s="36"/>
      <c r="K29" s="36"/>
      <c r="L29" s="202">
        <v>0.21</v>
      </c>
      <c r="M29" s="201"/>
      <c r="N29" s="201"/>
      <c r="O29" s="201"/>
      <c r="P29" s="201"/>
      <c r="Q29" s="36"/>
      <c r="R29" s="36"/>
      <c r="S29" s="36"/>
      <c r="T29" s="36"/>
      <c r="U29" s="36"/>
      <c r="V29" s="36"/>
      <c r="W29" s="200">
        <f>ROUND(AZ54, 2)</f>
        <v>11228.74</v>
      </c>
      <c r="X29" s="201"/>
      <c r="Y29" s="201"/>
      <c r="Z29" s="201"/>
      <c r="AA29" s="201"/>
      <c r="AB29" s="201"/>
      <c r="AC29" s="201"/>
      <c r="AD29" s="201"/>
      <c r="AE29" s="201"/>
      <c r="AF29" s="36"/>
      <c r="AG29" s="36"/>
      <c r="AH29" s="36"/>
      <c r="AI29" s="36"/>
      <c r="AJ29" s="36"/>
      <c r="AK29" s="200">
        <f>ROUND(AV54, 2)</f>
        <v>2358.04</v>
      </c>
      <c r="AL29" s="201"/>
      <c r="AM29" s="201"/>
      <c r="AN29" s="201"/>
      <c r="AO29" s="201"/>
      <c r="AP29" s="36"/>
      <c r="AQ29" s="36"/>
      <c r="AR29" s="37"/>
    </row>
    <row r="30" spans="1:71" s="3" customFormat="1" ht="14.45" customHeight="1">
      <c r="B30" s="35"/>
      <c r="C30" s="36"/>
      <c r="D30" s="36"/>
      <c r="E30" s="36"/>
      <c r="F30" s="26" t="s">
        <v>45</v>
      </c>
      <c r="G30" s="36"/>
      <c r="H30" s="36"/>
      <c r="I30" s="36"/>
      <c r="J30" s="36"/>
      <c r="K30" s="36"/>
      <c r="L30" s="202">
        <v>0.12</v>
      </c>
      <c r="M30" s="201"/>
      <c r="N30" s="201"/>
      <c r="O30" s="201"/>
      <c r="P30" s="201"/>
      <c r="Q30" s="36"/>
      <c r="R30" s="36"/>
      <c r="S30" s="36"/>
      <c r="T30" s="36"/>
      <c r="U30" s="36"/>
      <c r="V30" s="36"/>
      <c r="W30" s="200">
        <f>ROUND(BA54, 2)</f>
        <v>0</v>
      </c>
      <c r="X30" s="201"/>
      <c r="Y30" s="201"/>
      <c r="Z30" s="201"/>
      <c r="AA30" s="201"/>
      <c r="AB30" s="201"/>
      <c r="AC30" s="201"/>
      <c r="AD30" s="201"/>
      <c r="AE30" s="201"/>
      <c r="AF30" s="36"/>
      <c r="AG30" s="36"/>
      <c r="AH30" s="36"/>
      <c r="AI30" s="36"/>
      <c r="AJ30" s="36"/>
      <c r="AK30" s="200">
        <f>ROUND(AW54, 2)</f>
        <v>0</v>
      </c>
      <c r="AL30" s="201"/>
      <c r="AM30" s="201"/>
      <c r="AN30" s="201"/>
      <c r="AO30" s="201"/>
      <c r="AP30" s="36"/>
      <c r="AQ30" s="36"/>
      <c r="AR30" s="37"/>
    </row>
    <row r="31" spans="1:71" s="3" customFormat="1" ht="14.45" hidden="1" customHeight="1">
      <c r="B31" s="35"/>
      <c r="C31" s="36"/>
      <c r="D31" s="36"/>
      <c r="E31" s="36"/>
      <c r="F31" s="26" t="s">
        <v>46</v>
      </c>
      <c r="G31" s="36"/>
      <c r="H31" s="36"/>
      <c r="I31" s="36"/>
      <c r="J31" s="36"/>
      <c r="K31" s="36"/>
      <c r="L31" s="202">
        <v>0.21</v>
      </c>
      <c r="M31" s="201"/>
      <c r="N31" s="201"/>
      <c r="O31" s="201"/>
      <c r="P31" s="201"/>
      <c r="Q31" s="36"/>
      <c r="R31" s="36"/>
      <c r="S31" s="36"/>
      <c r="T31" s="36"/>
      <c r="U31" s="36"/>
      <c r="V31" s="36"/>
      <c r="W31" s="200">
        <f>ROUND(BB54, 2)</f>
        <v>0</v>
      </c>
      <c r="X31" s="201"/>
      <c r="Y31" s="201"/>
      <c r="Z31" s="201"/>
      <c r="AA31" s="201"/>
      <c r="AB31" s="201"/>
      <c r="AC31" s="201"/>
      <c r="AD31" s="201"/>
      <c r="AE31" s="201"/>
      <c r="AF31" s="36"/>
      <c r="AG31" s="36"/>
      <c r="AH31" s="36"/>
      <c r="AI31" s="36"/>
      <c r="AJ31" s="36"/>
      <c r="AK31" s="200">
        <v>0</v>
      </c>
      <c r="AL31" s="201"/>
      <c r="AM31" s="201"/>
      <c r="AN31" s="201"/>
      <c r="AO31" s="201"/>
      <c r="AP31" s="36"/>
      <c r="AQ31" s="36"/>
      <c r="AR31" s="37"/>
    </row>
    <row r="32" spans="1:71" s="3" customFormat="1" ht="14.45" hidden="1" customHeight="1">
      <c r="B32" s="35"/>
      <c r="C32" s="36"/>
      <c r="D32" s="36"/>
      <c r="E32" s="36"/>
      <c r="F32" s="26" t="s">
        <v>47</v>
      </c>
      <c r="G32" s="36"/>
      <c r="H32" s="36"/>
      <c r="I32" s="36"/>
      <c r="J32" s="36"/>
      <c r="K32" s="36"/>
      <c r="L32" s="202">
        <v>0.12</v>
      </c>
      <c r="M32" s="201"/>
      <c r="N32" s="201"/>
      <c r="O32" s="201"/>
      <c r="P32" s="201"/>
      <c r="Q32" s="36"/>
      <c r="R32" s="36"/>
      <c r="S32" s="36"/>
      <c r="T32" s="36"/>
      <c r="U32" s="36"/>
      <c r="V32" s="36"/>
      <c r="W32" s="200">
        <f>ROUND(BC54, 2)</f>
        <v>0</v>
      </c>
      <c r="X32" s="201"/>
      <c r="Y32" s="201"/>
      <c r="Z32" s="201"/>
      <c r="AA32" s="201"/>
      <c r="AB32" s="201"/>
      <c r="AC32" s="201"/>
      <c r="AD32" s="201"/>
      <c r="AE32" s="201"/>
      <c r="AF32" s="36"/>
      <c r="AG32" s="36"/>
      <c r="AH32" s="36"/>
      <c r="AI32" s="36"/>
      <c r="AJ32" s="36"/>
      <c r="AK32" s="200">
        <v>0</v>
      </c>
      <c r="AL32" s="201"/>
      <c r="AM32" s="201"/>
      <c r="AN32" s="201"/>
      <c r="AO32" s="201"/>
      <c r="AP32" s="36"/>
      <c r="AQ32" s="36"/>
      <c r="AR32" s="37"/>
    </row>
    <row r="33" spans="1:57" s="3" customFormat="1" ht="14.45" hidden="1" customHeight="1">
      <c r="B33" s="35"/>
      <c r="C33" s="36"/>
      <c r="D33" s="36"/>
      <c r="E33" s="36"/>
      <c r="F33" s="26" t="s">
        <v>48</v>
      </c>
      <c r="G33" s="36"/>
      <c r="H33" s="36"/>
      <c r="I33" s="36"/>
      <c r="J33" s="36"/>
      <c r="K33" s="36"/>
      <c r="L33" s="202">
        <v>0</v>
      </c>
      <c r="M33" s="201"/>
      <c r="N33" s="201"/>
      <c r="O33" s="201"/>
      <c r="P33" s="201"/>
      <c r="Q33" s="36"/>
      <c r="R33" s="36"/>
      <c r="S33" s="36"/>
      <c r="T33" s="36"/>
      <c r="U33" s="36"/>
      <c r="V33" s="36"/>
      <c r="W33" s="200">
        <f>ROUND(BD54, 2)</f>
        <v>0</v>
      </c>
      <c r="X33" s="201"/>
      <c r="Y33" s="201"/>
      <c r="Z33" s="201"/>
      <c r="AA33" s="201"/>
      <c r="AB33" s="201"/>
      <c r="AC33" s="201"/>
      <c r="AD33" s="201"/>
      <c r="AE33" s="201"/>
      <c r="AF33" s="36"/>
      <c r="AG33" s="36"/>
      <c r="AH33" s="36"/>
      <c r="AI33" s="36"/>
      <c r="AJ33" s="36"/>
      <c r="AK33" s="200">
        <v>0</v>
      </c>
      <c r="AL33" s="201"/>
      <c r="AM33" s="201"/>
      <c r="AN33" s="201"/>
      <c r="AO33" s="201"/>
      <c r="AP33" s="36"/>
      <c r="AQ33" s="36"/>
      <c r="AR33" s="37"/>
    </row>
    <row r="34" spans="1:57" s="2" customFormat="1" ht="6.95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9"/>
    </row>
    <row r="35" spans="1:57" s="2" customFormat="1" ht="25.9" customHeight="1">
      <c r="A35" s="29"/>
      <c r="B35" s="30"/>
      <c r="C35" s="38"/>
      <c r="D35" s="39" t="s">
        <v>49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50</v>
      </c>
      <c r="U35" s="40"/>
      <c r="V35" s="40"/>
      <c r="W35" s="40"/>
      <c r="X35" s="203" t="s">
        <v>51</v>
      </c>
      <c r="Y35" s="204"/>
      <c r="Z35" s="204"/>
      <c r="AA35" s="204"/>
      <c r="AB35" s="204"/>
      <c r="AC35" s="40"/>
      <c r="AD35" s="40"/>
      <c r="AE35" s="40"/>
      <c r="AF35" s="40"/>
      <c r="AG35" s="40"/>
      <c r="AH35" s="40"/>
      <c r="AI35" s="40"/>
      <c r="AJ35" s="40"/>
      <c r="AK35" s="205">
        <f>SUM(AK26:AK33)</f>
        <v>13586.779999999999</v>
      </c>
      <c r="AL35" s="204"/>
      <c r="AM35" s="204"/>
      <c r="AN35" s="204"/>
      <c r="AO35" s="206"/>
      <c r="AP35" s="38"/>
      <c r="AQ35" s="38"/>
      <c r="AR35" s="34"/>
      <c r="BE35" s="29"/>
    </row>
    <row r="36" spans="1:57" s="2" customFormat="1" ht="6.95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  <c r="BE36" s="29"/>
    </row>
    <row r="37" spans="1:57" s="2" customFormat="1" ht="6.95" customHeight="1">
      <c r="A37" s="29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  <c r="BE37" s="29"/>
    </row>
    <row r="41" spans="1:57" s="2" customFormat="1" ht="6.95" customHeight="1">
      <c r="A41" s="29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  <c r="BE41" s="29"/>
    </row>
    <row r="42" spans="1:57" s="2" customFormat="1" ht="24.95" customHeight="1">
      <c r="A42" s="29"/>
      <c r="B42" s="30"/>
      <c r="C42" s="21" t="s">
        <v>52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4"/>
      <c r="BE42" s="29"/>
    </row>
    <row r="43" spans="1:57" s="2" customFormat="1" ht="6.95" customHeight="1">
      <c r="A43" s="29"/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4"/>
      <c r="BE43" s="29"/>
    </row>
    <row r="44" spans="1:57" s="4" customFormat="1" ht="12" customHeight="1">
      <c r="B44" s="46"/>
      <c r="C44" s="26" t="s">
        <v>12</v>
      </c>
      <c r="D44" s="47"/>
      <c r="E44" s="47"/>
      <c r="F44" s="47"/>
      <c r="G44" s="47"/>
      <c r="H44" s="47"/>
      <c r="I44" s="47"/>
      <c r="J44" s="47"/>
      <c r="K44" s="47"/>
      <c r="L44" s="47" t="str">
        <f>K5</f>
        <v>25-03</v>
      </c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8"/>
    </row>
    <row r="45" spans="1:57" s="5" customFormat="1" ht="36.950000000000003" customHeight="1">
      <c r="B45" s="49"/>
      <c r="C45" s="50" t="s">
        <v>14</v>
      </c>
      <c r="D45" s="51"/>
      <c r="E45" s="51"/>
      <c r="F45" s="51"/>
      <c r="G45" s="51"/>
      <c r="H45" s="51"/>
      <c r="I45" s="51"/>
      <c r="J45" s="51"/>
      <c r="K45" s="51"/>
      <c r="L45" s="207" t="str">
        <f>K6</f>
        <v>Modernizace stravovacího provozu ISŠA Brno, Dunajevského 1</v>
      </c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51"/>
      <c r="AQ45" s="51"/>
      <c r="AR45" s="52"/>
    </row>
    <row r="46" spans="1:57" s="2" customFormat="1" ht="6.95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4"/>
      <c r="BE46" s="29"/>
    </row>
    <row r="47" spans="1:57" s="2" customFormat="1" ht="12" customHeight="1">
      <c r="A47" s="29"/>
      <c r="B47" s="30"/>
      <c r="C47" s="26" t="s">
        <v>19</v>
      </c>
      <c r="D47" s="31"/>
      <c r="E47" s="31"/>
      <c r="F47" s="31"/>
      <c r="G47" s="31"/>
      <c r="H47" s="31"/>
      <c r="I47" s="31"/>
      <c r="J47" s="31"/>
      <c r="K47" s="31"/>
      <c r="L47" s="53" t="str">
        <f>IF(K8="","",K8)</f>
        <v>Dunajevského 1996/1, 616 00 Brno-Žabovřesky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6" t="s">
        <v>21</v>
      </c>
      <c r="AJ47" s="31"/>
      <c r="AK47" s="31"/>
      <c r="AL47" s="31"/>
      <c r="AM47" s="209" t="str">
        <f>IF(AN8= "","",AN8)</f>
        <v>16.7.2025</v>
      </c>
      <c r="AN47" s="209"/>
      <c r="AO47" s="31"/>
      <c r="AP47" s="31"/>
      <c r="AQ47" s="31"/>
      <c r="AR47" s="34"/>
      <c r="BE47" s="29"/>
    </row>
    <row r="48" spans="1:57" s="2" customFormat="1" ht="6.95" customHeight="1">
      <c r="A48" s="29"/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  <c r="BE48" s="29"/>
    </row>
    <row r="49" spans="1:91" s="2" customFormat="1" ht="15.2" customHeight="1">
      <c r="A49" s="29"/>
      <c r="B49" s="30"/>
      <c r="C49" s="26" t="s">
        <v>23</v>
      </c>
      <c r="D49" s="31"/>
      <c r="E49" s="31"/>
      <c r="F49" s="31"/>
      <c r="G49" s="31"/>
      <c r="H49" s="31"/>
      <c r="I49" s="31"/>
      <c r="J49" s="31"/>
      <c r="K49" s="31"/>
      <c r="L49" s="47" t="str">
        <f>IF(E11= "","",E11)</f>
        <v>HRASPO spol. s r.o.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6" t="s">
        <v>31</v>
      </c>
      <c r="AJ49" s="31"/>
      <c r="AK49" s="31"/>
      <c r="AL49" s="31"/>
      <c r="AM49" s="210" t="str">
        <f>IF(E17="","",E17)</f>
        <v xml:space="preserve"> </v>
      </c>
      <c r="AN49" s="211"/>
      <c r="AO49" s="211"/>
      <c r="AP49" s="211"/>
      <c r="AQ49" s="31"/>
      <c r="AR49" s="34"/>
      <c r="AS49" s="212" t="s">
        <v>53</v>
      </c>
      <c r="AT49" s="213"/>
      <c r="AU49" s="55"/>
      <c r="AV49" s="55"/>
      <c r="AW49" s="55"/>
      <c r="AX49" s="55"/>
      <c r="AY49" s="55"/>
      <c r="AZ49" s="55"/>
      <c r="BA49" s="55"/>
      <c r="BB49" s="55"/>
      <c r="BC49" s="55"/>
      <c r="BD49" s="56"/>
      <c r="BE49" s="29"/>
    </row>
    <row r="50" spans="1:91" s="2" customFormat="1" ht="15.2" customHeight="1">
      <c r="A50" s="29"/>
      <c r="B50" s="30"/>
      <c r="C50" s="26" t="s">
        <v>29</v>
      </c>
      <c r="D50" s="31"/>
      <c r="E50" s="31"/>
      <c r="F50" s="31"/>
      <c r="G50" s="31"/>
      <c r="H50" s="31"/>
      <c r="I50" s="31"/>
      <c r="J50" s="31"/>
      <c r="K50" s="31"/>
      <c r="L50" s="47" t="str">
        <f>IF(E14="","",E14)</f>
        <v xml:space="preserve"> </v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6" t="s">
        <v>33</v>
      </c>
      <c r="AJ50" s="31"/>
      <c r="AK50" s="31"/>
      <c r="AL50" s="31"/>
      <c r="AM50" s="210" t="str">
        <f>IF(E20="","",E20)</f>
        <v>OSS Brno, s.r.o.</v>
      </c>
      <c r="AN50" s="211"/>
      <c r="AO50" s="211"/>
      <c r="AP50" s="211"/>
      <c r="AQ50" s="31"/>
      <c r="AR50" s="34"/>
      <c r="AS50" s="214"/>
      <c r="AT50" s="215"/>
      <c r="AU50" s="57"/>
      <c r="AV50" s="57"/>
      <c r="AW50" s="57"/>
      <c r="AX50" s="57"/>
      <c r="AY50" s="57"/>
      <c r="AZ50" s="57"/>
      <c r="BA50" s="57"/>
      <c r="BB50" s="57"/>
      <c r="BC50" s="57"/>
      <c r="BD50" s="58"/>
      <c r="BE50" s="29"/>
    </row>
    <row r="51" spans="1:91" s="2" customFormat="1" ht="10.9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4"/>
      <c r="AS51" s="216"/>
      <c r="AT51" s="217"/>
      <c r="AU51" s="59"/>
      <c r="AV51" s="59"/>
      <c r="AW51" s="59"/>
      <c r="AX51" s="59"/>
      <c r="AY51" s="59"/>
      <c r="AZ51" s="59"/>
      <c r="BA51" s="59"/>
      <c r="BB51" s="59"/>
      <c r="BC51" s="59"/>
      <c r="BD51" s="60"/>
      <c r="BE51" s="29"/>
    </row>
    <row r="52" spans="1:91" s="2" customFormat="1" ht="29.25" customHeight="1">
      <c r="A52" s="29"/>
      <c r="B52" s="30"/>
      <c r="C52" s="218" t="s">
        <v>54</v>
      </c>
      <c r="D52" s="219"/>
      <c r="E52" s="219"/>
      <c r="F52" s="219"/>
      <c r="G52" s="219"/>
      <c r="H52" s="61"/>
      <c r="I52" s="220" t="s">
        <v>55</v>
      </c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9"/>
      <c r="Z52" s="219"/>
      <c r="AA52" s="219"/>
      <c r="AB52" s="219"/>
      <c r="AC52" s="219"/>
      <c r="AD52" s="219"/>
      <c r="AE52" s="219"/>
      <c r="AF52" s="219"/>
      <c r="AG52" s="221" t="s">
        <v>56</v>
      </c>
      <c r="AH52" s="219"/>
      <c r="AI52" s="219"/>
      <c r="AJ52" s="219"/>
      <c r="AK52" s="219"/>
      <c r="AL52" s="219"/>
      <c r="AM52" s="219"/>
      <c r="AN52" s="220" t="s">
        <v>57</v>
      </c>
      <c r="AO52" s="219"/>
      <c r="AP52" s="219"/>
      <c r="AQ52" s="62" t="s">
        <v>58</v>
      </c>
      <c r="AR52" s="34"/>
      <c r="AS52" s="63" t="s">
        <v>59</v>
      </c>
      <c r="AT52" s="64" t="s">
        <v>60</v>
      </c>
      <c r="AU52" s="64" t="s">
        <v>61</v>
      </c>
      <c r="AV52" s="64" t="s">
        <v>62</v>
      </c>
      <c r="AW52" s="64" t="s">
        <v>63</v>
      </c>
      <c r="AX52" s="64" t="s">
        <v>64</v>
      </c>
      <c r="AY52" s="64" t="s">
        <v>65</v>
      </c>
      <c r="AZ52" s="64" t="s">
        <v>66</v>
      </c>
      <c r="BA52" s="64" t="s">
        <v>67</v>
      </c>
      <c r="BB52" s="64" t="s">
        <v>68</v>
      </c>
      <c r="BC52" s="64" t="s">
        <v>69</v>
      </c>
      <c r="BD52" s="65" t="s">
        <v>70</v>
      </c>
      <c r="BE52" s="29"/>
    </row>
    <row r="53" spans="1:91" s="2" customFormat="1" ht="10.9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4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  <c r="BE53" s="29"/>
    </row>
    <row r="54" spans="1:91" s="6" customFormat="1" ht="32.450000000000003" customHeight="1">
      <c r="B54" s="69"/>
      <c r="C54" s="70" t="s">
        <v>71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25">
        <f>ROUND(AG55,2)</f>
        <v>11228.74</v>
      </c>
      <c r="AH54" s="225"/>
      <c r="AI54" s="225"/>
      <c r="AJ54" s="225"/>
      <c r="AK54" s="225"/>
      <c r="AL54" s="225"/>
      <c r="AM54" s="225"/>
      <c r="AN54" s="226">
        <f>SUM(AG54,AT54)</f>
        <v>13586.779999999999</v>
      </c>
      <c r="AO54" s="226"/>
      <c r="AP54" s="226"/>
      <c r="AQ54" s="73" t="s">
        <v>17</v>
      </c>
      <c r="AR54" s="74"/>
      <c r="AS54" s="75">
        <f>ROUND(AS55,2)</f>
        <v>0</v>
      </c>
      <c r="AT54" s="76">
        <f>ROUND(SUM(AV54:AW54),2)</f>
        <v>2358.04</v>
      </c>
      <c r="AU54" s="77">
        <f>ROUND(AU55,5)</f>
        <v>0.30869999999999997</v>
      </c>
      <c r="AV54" s="76">
        <f>ROUND(AZ54*L29,2)</f>
        <v>2358.04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ROUND(AZ55,2)</f>
        <v>11228.74</v>
      </c>
      <c r="BA54" s="76">
        <f>ROUND(BA55,2)</f>
        <v>0</v>
      </c>
      <c r="BB54" s="76">
        <f>ROUND(BB55,2)</f>
        <v>0</v>
      </c>
      <c r="BC54" s="76">
        <f>ROUND(BC55,2)</f>
        <v>0</v>
      </c>
      <c r="BD54" s="78">
        <f>ROUND(BD55,2)</f>
        <v>0</v>
      </c>
      <c r="BS54" s="79" t="s">
        <v>72</v>
      </c>
      <c r="BT54" s="79" t="s">
        <v>73</v>
      </c>
      <c r="BU54" s="80" t="s">
        <v>74</v>
      </c>
      <c r="BV54" s="79" t="s">
        <v>75</v>
      </c>
      <c r="BW54" s="79" t="s">
        <v>5</v>
      </c>
      <c r="BX54" s="79" t="s">
        <v>76</v>
      </c>
      <c r="CL54" s="79" t="s">
        <v>17</v>
      </c>
    </row>
    <row r="55" spans="1:91" s="7" customFormat="1" ht="16.5" customHeight="1">
      <c r="A55" s="81" t="s">
        <v>77</v>
      </c>
      <c r="B55" s="82"/>
      <c r="C55" s="83"/>
      <c r="D55" s="224" t="s">
        <v>78</v>
      </c>
      <c r="E55" s="224"/>
      <c r="F55" s="224"/>
      <c r="G55" s="224"/>
      <c r="H55" s="224"/>
      <c r="I55" s="84"/>
      <c r="J55" s="224" t="s">
        <v>79</v>
      </c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24"/>
      <c r="AF55" s="224"/>
      <c r="AG55" s="222">
        <f>'250716 - Sanace průvlaku'!J30</f>
        <v>11228.74</v>
      </c>
      <c r="AH55" s="223"/>
      <c r="AI55" s="223"/>
      <c r="AJ55" s="223"/>
      <c r="AK55" s="223"/>
      <c r="AL55" s="223"/>
      <c r="AM55" s="223"/>
      <c r="AN55" s="222">
        <f>SUM(AG55,AT55)</f>
        <v>13586.779999999999</v>
      </c>
      <c r="AO55" s="223"/>
      <c r="AP55" s="223"/>
      <c r="AQ55" s="85" t="s">
        <v>80</v>
      </c>
      <c r="AR55" s="86"/>
      <c r="AS55" s="87">
        <v>0</v>
      </c>
      <c r="AT55" s="88">
        <f>ROUND(SUM(AV55:AW55),2)</f>
        <v>2358.04</v>
      </c>
      <c r="AU55" s="89">
        <f>'250716 - Sanace průvlaku'!P81</f>
        <v>0.30869999999999997</v>
      </c>
      <c r="AV55" s="88">
        <f>'250716 - Sanace průvlaku'!J33</f>
        <v>2358.04</v>
      </c>
      <c r="AW55" s="88">
        <f>'250716 - Sanace průvlaku'!J34</f>
        <v>0</v>
      </c>
      <c r="AX55" s="88">
        <f>'250716 - Sanace průvlaku'!J35</f>
        <v>0</v>
      </c>
      <c r="AY55" s="88">
        <f>'250716 - Sanace průvlaku'!J36</f>
        <v>0</v>
      </c>
      <c r="AZ55" s="88">
        <f>'250716 - Sanace průvlaku'!F33</f>
        <v>11228.74</v>
      </c>
      <c r="BA55" s="88">
        <f>'250716 - Sanace průvlaku'!F34</f>
        <v>0</v>
      </c>
      <c r="BB55" s="88">
        <f>'250716 - Sanace průvlaku'!F35</f>
        <v>0</v>
      </c>
      <c r="BC55" s="88">
        <f>'250716 - Sanace průvlaku'!F36</f>
        <v>0</v>
      </c>
      <c r="BD55" s="90">
        <f>'250716 - Sanace průvlaku'!F37</f>
        <v>0</v>
      </c>
      <c r="BT55" s="91" t="s">
        <v>81</v>
      </c>
      <c r="BV55" s="91" t="s">
        <v>75</v>
      </c>
      <c r="BW55" s="91" t="s">
        <v>82</v>
      </c>
      <c r="BX55" s="91" t="s">
        <v>5</v>
      </c>
      <c r="CL55" s="91" t="s">
        <v>17</v>
      </c>
      <c r="CM55" s="91" t="s">
        <v>83</v>
      </c>
    </row>
    <row r="56" spans="1:91" s="2" customFormat="1" ht="30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4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</row>
    <row r="57" spans="1:91" s="2" customFormat="1" ht="6.95" customHeight="1">
      <c r="A57" s="29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34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</sheetData>
  <sheetProtection algorithmName="SHA-512" hashValue="aW+bj70UaWAkRmTt6qi78CRIzJrF4MgIPiwC1etOuHMogFB4/up+fzCpPP//XOuh2wleyDfDthMbUlC3dpSREw==" saltValue="LHK6hDuTh/Vf1xMKiCMyOUkno7ucXIiJNr59C92vMSncMRXaGCgOLpSkmYp87eNMrxuSNLrtPczB8UH3Kxc8uA==" spinCount="100000" sheet="1" objects="1" scenarios="1" formatColumns="0" formatRows="0"/>
  <mergeCells count="40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250716 - Sanace průvlaku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89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20"/>
    </row>
    <row r="2" spans="1:46" s="1" customFormat="1" ht="36.950000000000003" customHeight="1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5" t="s">
        <v>82</v>
      </c>
    </row>
    <row r="3" spans="1:46" s="1" customFormat="1" ht="6.95" customHeight="1">
      <c r="B3" s="92"/>
      <c r="C3" s="93"/>
      <c r="D3" s="93"/>
      <c r="E3" s="93"/>
      <c r="F3" s="93"/>
      <c r="G3" s="93"/>
      <c r="H3" s="93"/>
      <c r="I3" s="93"/>
      <c r="J3" s="93"/>
      <c r="K3" s="93"/>
      <c r="L3" s="18"/>
      <c r="AT3" s="15" t="s">
        <v>83</v>
      </c>
    </row>
    <row r="4" spans="1:46" s="1" customFormat="1" ht="24.95" customHeight="1">
      <c r="B4" s="18"/>
      <c r="D4" s="94" t="s">
        <v>84</v>
      </c>
      <c r="L4" s="18"/>
      <c r="M4" s="95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96" t="s">
        <v>14</v>
      </c>
      <c r="L6" s="18"/>
    </row>
    <row r="7" spans="1:46" s="1" customFormat="1" ht="16.5" customHeight="1">
      <c r="B7" s="18"/>
      <c r="E7" s="228" t="str">
        <f>'Rekapitulace stavby'!K6</f>
        <v>Modernizace stravovacího provozu ISŠA Brno, Dunajevského 1</v>
      </c>
      <c r="F7" s="229"/>
      <c r="G7" s="229"/>
      <c r="H7" s="229"/>
      <c r="L7" s="18"/>
    </row>
    <row r="8" spans="1:46" s="2" customFormat="1" ht="12" customHeight="1">
      <c r="A8" s="29"/>
      <c r="B8" s="34"/>
      <c r="C8" s="29"/>
      <c r="D8" s="96" t="s">
        <v>85</v>
      </c>
      <c r="E8" s="29"/>
      <c r="F8" s="29"/>
      <c r="G8" s="29"/>
      <c r="H8" s="29"/>
      <c r="I8" s="29"/>
      <c r="J8" s="29"/>
      <c r="K8" s="29"/>
      <c r="L8" s="9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4"/>
      <c r="C9" s="29"/>
      <c r="D9" s="29"/>
      <c r="E9" s="230" t="s">
        <v>86</v>
      </c>
      <c r="F9" s="231"/>
      <c r="G9" s="231"/>
      <c r="H9" s="231"/>
      <c r="I9" s="29"/>
      <c r="J9" s="29"/>
      <c r="K9" s="29"/>
      <c r="L9" s="9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4"/>
      <c r="C10" s="29"/>
      <c r="D10" s="29"/>
      <c r="E10" s="29"/>
      <c r="F10" s="29"/>
      <c r="G10" s="29"/>
      <c r="H10" s="29"/>
      <c r="I10" s="29"/>
      <c r="J10" s="29"/>
      <c r="K10" s="29"/>
      <c r="L10" s="9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4"/>
      <c r="C11" s="29"/>
      <c r="D11" s="96" t="s">
        <v>16</v>
      </c>
      <c r="E11" s="29"/>
      <c r="F11" s="98" t="s">
        <v>17</v>
      </c>
      <c r="G11" s="29"/>
      <c r="H11" s="29"/>
      <c r="I11" s="96" t="s">
        <v>18</v>
      </c>
      <c r="J11" s="98" t="s">
        <v>17</v>
      </c>
      <c r="K11" s="29"/>
      <c r="L11" s="9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4"/>
      <c r="C12" s="29"/>
      <c r="D12" s="96" t="s">
        <v>19</v>
      </c>
      <c r="E12" s="29"/>
      <c r="F12" s="98" t="s">
        <v>20</v>
      </c>
      <c r="G12" s="29"/>
      <c r="H12" s="29"/>
      <c r="I12" s="96" t="s">
        <v>21</v>
      </c>
      <c r="J12" s="99" t="str">
        <f>'Rekapitulace stavby'!AN8</f>
        <v>16.7.2025</v>
      </c>
      <c r="K12" s="29"/>
      <c r="L12" s="9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4"/>
      <c r="C13" s="29"/>
      <c r="D13" s="29"/>
      <c r="E13" s="29"/>
      <c r="F13" s="29"/>
      <c r="G13" s="29"/>
      <c r="H13" s="29"/>
      <c r="I13" s="29"/>
      <c r="J13" s="29"/>
      <c r="K13" s="29"/>
      <c r="L13" s="9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4"/>
      <c r="C14" s="29"/>
      <c r="D14" s="96" t="s">
        <v>23</v>
      </c>
      <c r="E14" s="29"/>
      <c r="F14" s="29"/>
      <c r="G14" s="29"/>
      <c r="H14" s="29"/>
      <c r="I14" s="96" t="s">
        <v>24</v>
      </c>
      <c r="J14" s="98" t="s">
        <v>25</v>
      </c>
      <c r="K14" s="29"/>
      <c r="L14" s="9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4"/>
      <c r="C15" s="29"/>
      <c r="D15" s="29"/>
      <c r="E15" s="98" t="s">
        <v>26</v>
      </c>
      <c r="F15" s="29"/>
      <c r="G15" s="29"/>
      <c r="H15" s="29"/>
      <c r="I15" s="96" t="s">
        <v>27</v>
      </c>
      <c r="J15" s="98" t="s">
        <v>28</v>
      </c>
      <c r="K15" s="29"/>
      <c r="L15" s="9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4"/>
      <c r="C16" s="29"/>
      <c r="D16" s="29"/>
      <c r="E16" s="29"/>
      <c r="F16" s="29"/>
      <c r="G16" s="29"/>
      <c r="H16" s="29"/>
      <c r="I16" s="29"/>
      <c r="J16" s="29"/>
      <c r="K16" s="29"/>
      <c r="L16" s="9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4"/>
      <c r="C17" s="29"/>
      <c r="D17" s="96" t="s">
        <v>29</v>
      </c>
      <c r="E17" s="29"/>
      <c r="F17" s="29"/>
      <c r="G17" s="29"/>
      <c r="H17" s="29"/>
      <c r="I17" s="96" t="s">
        <v>24</v>
      </c>
      <c r="J17" s="98" t="str">
        <f>'Rekapitulace stavby'!AN13</f>
        <v/>
      </c>
      <c r="K17" s="29"/>
      <c r="L17" s="9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4"/>
      <c r="C18" s="29"/>
      <c r="D18" s="29"/>
      <c r="E18" s="232" t="str">
        <f>'Rekapitulace stavby'!E14</f>
        <v xml:space="preserve"> </v>
      </c>
      <c r="F18" s="232"/>
      <c r="G18" s="232"/>
      <c r="H18" s="232"/>
      <c r="I18" s="96" t="s">
        <v>27</v>
      </c>
      <c r="J18" s="98" t="str">
        <f>'Rekapitulace stavby'!AN14</f>
        <v/>
      </c>
      <c r="K18" s="29"/>
      <c r="L18" s="9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4"/>
      <c r="C19" s="29"/>
      <c r="D19" s="29"/>
      <c r="E19" s="29"/>
      <c r="F19" s="29"/>
      <c r="G19" s="29"/>
      <c r="H19" s="29"/>
      <c r="I19" s="29"/>
      <c r="J19" s="29"/>
      <c r="K19" s="29"/>
      <c r="L19" s="9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4"/>
      <c r="C20" s="29"/>
      <c r="D20" s="96" t="s">
        <v>31</v>
      </c>
      <c r="E20" s="29"/>
      <c r="F20" s="29"/>
      <c r="G20" s="29"/>
      <c r="H20" s="29"/>
      <c r="I20" s="96" t="s">
        <v>24</v>
      </c>
      <c r="J20" s="98" t="str">
        <f>IF('Rekapitulace stavby'!AN16="","",'Rekapitulace stavby'!AN16)</f>
        <v/>
      </c>
      <c r="K20" s="29"/>
      <c r="L20" s="9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4"/>
      <c r="C21" s="29"/>
      <c r="D21" s="29"/>
      <c r="E21" s="98" t="str">
        <f>IF('Rekapitulace stavby'!E17="","",'Rekapitulace stavby'!E17)</f>
        <v xml:space="preserve"> </v>
      </c>
      <c r="F21" s="29"/>
      <c r="G21" s="29"/>
      <c r="H21" s="29"/>
      <c r="I21" s="96" t="s">
        <v>27</v>
      </c>
      <c r="J21" s="98" t="str">
        <f>IF('Rekapitulace stavby'!AN17="","",'Rekapitulace stavby'!AN17)</f>
        <v/>
      </c>
      <c r="K21" s="29"/>
      <c r="L21" s="9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4"/>
      <c r="C22" s="29"/>
      <c r="D22" s="29"/>
      <c r="E22" s="29"/>
      <c r="F22" s="29"/>
      <c r="G22" s="29"/>
      <c r="H22" s="29"/>
      <c r="I22" s="29"/>
      <c r="J22" s="29"/>
      <c r="K22" s="29"/>
      <c r="L22" s="9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4"/>
      <c r="C23" s="29"/>
      <c r="D23" s="96" t="s">
        <v>33</v>
      </c>
      <c r="E23" s="29"/>
      <c r="F23" s="29"/>
      <c r="G23" s="29"/>
      <c r="H23" s="29"/>
      <c r="I23" s="96" t="s">
        <v>24</v>
      </c>
      <c r="J23" s="98" t="s">
        <v>34</v>
      </c>
      <c r="K23" s="29"/>
      <c r="L23" s="9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4"/>
      <c r="C24" s="29"/>
      <c r="D24" s="29"/>
      <c r="E24" s="98" t="s">
        <v>35</v>
      </c>
      <c r="F24" s="29"/>
      <c r="G24" s="29"/>
      <c r="H24" s="29"/>
      <c r="I24" s="96" t="s">
        <v>27</v>
      </c>
      <c r="J24" s="98" t="s">
        <v>36</v>
      </c>
      <c r="K24" s="29"/>
      <c r="L24" s="9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4"/>
      <c r="C25" s="29"/>
      <c r="D25" s="29"/>
      <c r="E25" s="29"/>
      <c r="F25" s="29"/>
      <c r="G25" s="29"/>
      <c r="H25" s="29"/>
      <c r="I25" s="29"/>
      <c r="J25" s="29"/>
      <c r="K25" s="29"/>
      <c r="L25" s="9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4"/>
      <c r="C26" s="29"/>
      <c r="D26" s="96" t="s">
        <v>37</v>
      </c>
      <c r="E26" s="29"/>
      <c r="F26" s="29"/>
      <c r="G26" s="29"/>
      <c r="H26" s="29"/>
      <c r="I26" s="29"/>
      <c r="J26" s="29"/>
      <c r="K26" s="29"/>
      <c r="L26" s="9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100"/>
      <c r="B27" s="101"/>
      <c r="C27" s="100"/>
      <c r="D27" s="100"/>
      <c r="E27" s="233" t="s">
        <v>17</v>
      </c>
      <c r="F27" s="233"/>
      <c r="G27" s="233"/>
      <c r="H27" s="233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29"/>
      <c r="B28" s="34"/>
      <c r="C28" s="29"/>
      <c r="D28" s="29"/>
      <c r="E28" s="29"/>
      <c r="F28" s="29"/>
      <c r="G28" s="29"/>
      <c r="H28" s="29"/>
      <c r="I28" s="29"/>
      <c r="J28" s="29"/>
      <c r="K28" s="29"/>
      <c r="L28" s="9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4"/>
      <c r="C29" s="29"/>
      <c r="D29" s="103"/>
      <c r="E29" s="103"/>
      <c r="F29" s="103"/>
      <c r="G29" s="103"/>
      <c r="H29" s="103"/>
      <c r="I29" s="103"/>
      <c r="J29" s="103"/>
      <c r="K29" s="103"/>
      <c r="L29" s="9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4"/>
      <c r="C30" s="29"/>
      <c r="D30" s="104" t="s">
        <v>39</v>
      </c>
      <c r="E30" s="29"/>
      <c r="F30" s="29"/>
      <c r="G30" s="29"/>
      <c r="H30" s="29"/>
      <c r="I30" s="29"/>
      <c r="J30" s="105">
        <f>ROUND(J81, 2)</f>
        <v>11228.74</v>
      </c>
      <c r="K30" s="29"/>
      <c r="L30" s="9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4"/>
      <c r="C31" s="29"/>
      <c r="D31" s="103"/>
      <c r="E31" s="103"/>
      <c r="F31" s="103"/>
      <c r="G31" s="103"/>
      <c r="H31" s="103"/>
      <c r="I31" s="103"/>
      <c r="J31" s="103"/>
      <c r="K31" s="103"/>
      <c r="L31" s="9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4"/>
      <c r="C32" s="29"/>
      <c r="D32" s="29"/>
      <c r="E32" s="29"/>
      <c r="F32" s="106" t="s">
        <v>41</v>
      </c>
      <c r="G32" s="29"/>
      <c r="H32" s="29"/>
      <c r="I32" s="106" t="s">
        <v>40</v>
      </c>
      <c r="J32" s="106" t="s">
        <v>42</v>
      </c>
      <c r="K32" s="29"/>
      <c r="L32" s="9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4"/>
      <c r="C33" s="29"/>
      <c r="D33" s="107" t="s">
        <v>43</v>
      </c>
      <c r="E33" s="96" t="s">
        <v>44</v>
      </c>
      <c r="F33" s="108">
        <f>ROUND((SUM(BE81:BE88)),  2)</f>
        <v>11228.74</v>
      </c>
      <c r="G33" s="29"/>
      <c r="H33" s="29"/>
      <c r="I33" s="109">
        <v>0.21</v>
      </c>
      <c r="J33" s="108">
        <f>ROUND(((SUM(BE81:BE88))*I33),  2)</f>
        <v>2358.04</v>
      </c>
      <c r="K33" s="29"/>
      <c r="L33" s="9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4"/>
      <c r="C34" s="29"/>
      <c r="D34" s="29"/>
      <c r="E34" s="96" t="s">
        <v>45</v>
      </c>
      <c r="F34" s="108">
        <f>ROUND((SUM(BF81:BF88)),  2)</f>
        <v>0</v>
      </c>
      <c r="G34" s="29"/>
      <c r="H34" s="29"/>
      <c r="I34" s="109">
        <v>0.12</v>
      </c>
      <c r="J34" s="108">
        <f>ROUND(((SUM(BF81:BF88))*I34),  2)</f>
        <v>0</v>
      </c>
      <c r="K34" s="29"/>
      <c r="L34" s="9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4"/>
      <c r="C35" s="29"/>
      <c r="D35" s="29"/>
      <c r="E35" s="96" t="s">
        <v>46</v>
      </c>
      <c r="F35" s="108">
        <f>ROUND((SUM(BG81:BG88)),  2)</f>
        <v>0</v>
      </c>
      <c r="G35" s="29"/>
      <c r="H35" s="29"/>
      <c r="I35" s="109">
        <v>0.21</v>
      </c>
      <c r="J35" s="108">
        <f>0</f>
        <v>0</v>
      </c>
      <c r="K35" s="29"/>
      <c r="L35" s="9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4"/>
      <c r="C36" s="29"/>
      <c r="D36" s="29"/>
      <c r="E36" s="96" t="s">
        <v>47</v>
      </c>
      <c r="F36" s="108">
        <f>ROUND((SUM(BH81:BH88)),  2)</f>
        <v>0</v>
      </c>
      <c r="G36" s="29"/>
      <c r="H36" s="29"/>
      <c r="I36" s="109">
        <v>0.12</v>
      </c>
      <c r="J36" s="108">
        <f>0</f>
        <v>0</v>
      </c>
      <c r="K36" s="29"/>
      <c r="L36" s="9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4"/>
      <c r="C37" s="29"/>
      <c r="D37" s="29"/>
      <c r="E37" s="96" t="s">
        <v>48</v>
      </c>
      <c r="F37" s="108">
        <f>ROUND((SUM(BI81:BI88)),  2)</f>
        <v>0</v>
      </c>
      <c r="G37" s="29"/>
      <c r="H37" s="29"/>
      <c r="I37" s="109">
        <v>0</v>
      </c>
      <c r="J37" s="108">
        <f>0</f>
        <v>0</v>
      </c>
      <c r="K37" s="29"/>
      <c r="L37" s="9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4"/>
      <c r="C38" s="29"/>
      <c r="D38" s="29"/>
      <c r="E38" s="29"/>
      <c r="F38" s="29"/>
      <c r="G38" s="29"/>
      <c r="H38" s="29"/>
      <c r="I38" s="29"/>
      <c r="J38" s="29"/>
      <c r="K38" s="29"/>
      <c r="L38" s="9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4"/>
      <c r="C39" s="110"/>
      <c r="D39" s="111" t="s">
        <v>49</v>
      </c>
      <c r="E39" s="112"/>
      <c r="F39" s="112"/>
      <c r="G39" s="113" t="s">
        <v>50</v>
      </c>
      <c r="H39" s="114" t="s">
        <v>51</v>
      </c>
      <c r="I39" s="112"/>
      <c r="J39" s="115">
        <f>SUM(J30:J37)</f>
        <v>13586.779999999999</v>
      </c>
      <c r="K39" s="116"/>
      <c r="L39" s="9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117"/>
      <c r="C40" s="118"/>
      <c r="D40" s="118"/>
      <c r="E40" s="118"/>
      <c r="F40" s="118"/>
      <c r="G40" s="118"/>
      <c r="H40" s="118"/>
      <c r="I40" s="118"/>
      <c r="J40" s="118"/>
      <c r="K40" s="118"/>
      <c r="L40" s="9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119"/>
      <c r="C44" s="120"/>
      <c r="D44" s="120"/>
      <c r="E44" s="120"/>
      <c r="F44" s="120"/>
      <c r="G44" s="120"/>
      <c r="H44" s="120"/>
      <c r="I44" s="120"/>
      <c r="J44" s="120"/>
      <c r="K44" s="120"/>
      <c r="L44" s="9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87</v>
      </c>
      <c r="D45" s="31"/>
      <c r="E45" s="31"/>
      <c r="F45" s="31"/>
      <c r="G45" s="31"/>
      <c r="H45" s="31"/>
      <c r="I45" s="31"/>
      <c r="J45" s="31"/>
      <c r="K45" s="31"/>
      <c r="L45" s="9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9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14</v>
      </c>
      <c r="D47" s="31"/>
      <c r="E47" s="31"/>
      <c r="F47" s="31"/>
      <c r="G47" s="31"/>
      <c r="H47" s="31"/>
      <c r="I47" s="31"/>
      <c r="J47" s="31"/>
      <c r="K47" s="31"/>
      <c r="L47" s="9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31"/>
      <c r="D48" s="31"/>
      <c r="E48" s="234" t="str">
        <f>E7</f>
        <v>Modernizace stravovacího provozu ISŠA Brno, Dunajevského 1</v>
      </c>
      <c r="F48" s="235"/>
      <c r="G48" s="235"/>
      <c r="H48" s="235"/>
      <c r="I48" s="31"/>
      <c r="J48" s="31"/>
      <c r="K48" s="31"/>
      <c r="L48" s="9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85</v>
      </c>
      <c r="D49" s="31"/>
      <c r="E49" s="31"/>
      <c r="F49" s="31"/>
      <c r="G49" s="31"/>
      <c r="H49" s="31"/>
      <c r="I49" s="31"/>
      <c r="J49" s="31"/>
      <c r="K49" s="31"/>
      <c r="L49" s="9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31"/>
      <c r="D50" s="31"/>
      <c r="E50" s="207" t="str">
        <f>E9</f>
        <v>250716 - Sanace průvlaku</v>
      </c>
      <c r="F50" s="236"/>
      <c r="G50" s="236"/>
      <c r="H50" s="236"/>
      <c r="I50" s="31"/>
      <c r="J50" s="31"/>
      <c r="K50" s="31"/>
      <c r="L50" s="9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9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31"/>
      <c r="E52" s="31"/>
      <c r="F52" s="24" t="str">
        <f>F12</f>
        <v>Dunajevského 1996/1, 616 00 Brno-Žabovřesky</v>
      </c>
      <c r="G52" s="31"/>
      <c r="H52" s="31"/>
      <c r="I52" s="26" t="s">
        <v>21</v>
      </c>
      <c r="J52" s="54" t="str">
        <f>IF(J12="","",J12)</f>
        <v>16.7.2025</v>
      </c>
      <c r="K52" s="31"/>
      <c r="L52" s="9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9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31"/>
      <c r="E54" s="31"/>
      <c r="F54" s="24" t="str">
        <f>E15</f>
        <v>HRASPO spol. s r.o.</v>
      </c>
      <c r="G54" s="31"/>
      <c r="H54" s="31"/>
      <c r="I54" s="26" t="s">
        <v>31</v>
      </c>
      <c r="J54" s="27" t="str">
        <f>E21</f>
        <v xml:space="preserve"> </v>
      </c>
      <c r="K54" s="31"/>
      <c r="L54" s="9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29</v>
      </c>
      <c r="D55" s="31"/>
      <c r="E55" s="31"/>
      <c r="F55" s="24" t="str">
        <f>IF(E18="","",E18)</f>
        <v xml:space="preserve"> </v>
      </c>
      <c r="G55" s="31"/>
      <c r="H55" s="31"/>
      <c r="I55" s="26" t="s">
        <v>33</v>
      </c>
      <c r="J55" s="27" t="str">
        <f>E24</f>
        <v>OSS Brno, s.r.o.</v>
      </c>
      <c r="K55" s="31"/>
      <c r="L55" s="9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9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21" t="s">
        <v>88</v>
      </c>
      <c r="D57" s="122"/>
      <c r="E57" s="122"/>
      <c r="F57" s="122"/>
      <c r="G57" s="122"/>
      <c r="H57" s="122"/>
      <c r="I57" s="122"/>
      <c r="J57" s="123" t="s">
        <v>89</v>
      </c>
      <c r="K57" s="122"/>
      <c r="L57" s="9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31"/>
      <c r="D58" s="31"/>
      <c r="E58" s="31"/>
      <c r="F58" s="31"/>
      <c r="G58" s="31"/>
      <c r="H58" s="31"/>
      <c r="I58" s="31"/>
      <c r="J58" s="31"/>
      <c r="K58" s="31"/>
      <c r="L58" s="9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24" t="s">
        <v>71</v>
      </c>
      <c r="D59" s="31"/>
      <c r="E59" s="31"/>
      <c r="F59" s="31"/>
      <c r="G59" s="31"/>
      <c r="H59" s="31"/>
      <c r="I59" s="31"/>
      <c r="J59" s="72">
        <f>J81</f>
        <v>11228.74</v>
      </c>
      <c r="K59" s="31"/>
      <c r="L59" s="9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5" t="s">
        <v>90</v>
      </c>
    </row>
    <row r="60" spans="1:47" s="9" customFormat="1" ht="24.95" customHeight="1">
      <c r="B60" s="125"/>
      <c r="C60" s="126"/>
      <c r="D60" s="127" t="s">
        <v>91</v>
      </c>
      <c r="E60" s="128"/>
      <c r="F60" s="128"/>
      <c r="G60" s="128"/>
      <c r="H60" s="128"/>
      <c r="I60" s="128"/>
      <c r="J60" s="129">
        <f>J82</f>
        <v>11228.74</v>
      </c>
      <c r="K60" s="126"/>
      <c r="L60" s="130"/>
    </row>
    <row r="61" spans="1:47" s="10" customFormat="1" ht="19.899999999999999" customHeight="1">
      <c r="B61" s="131"/>
      <c r="C61" s="132"/>
      <c r="D61" s="133" t="s">
        <v>92</v>
      </c>
      <c r="E61" s="134"/>
      <c r="F61" s="134"/>
      <c r="G61" s="134"/>
      <c r="H61" s="134"/>
      <c r="I61" s="134"/>
      <c r="J61" s="135">
        <f>J83</f>
        <v>11228.74</v>
      </c>
      <c r="K61" s="132"/>
      <c r="L61" s="136"/>
    </row>
    <row r="62" spans="1:47" s="2" customFormat="1" ht="21.75" customHeight="1">
      <c r="A62" s="29"/>
      <c r="B62" s="30"/>
      <c r="C62" s="31"/>
      <c r="D62" s="31"/>
      <c r="E62" s="31"/>
      <c r="F62" s="31"/>
      <c r="G62" s="31"/>
      <c r="H62" s="31"/>
      <c r="I62" s="31"/>
      <c r="J62" s="31"/>
      <c r="K62" s="31"/>
      <c r="L62" s="97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pans="1:47" s="2" customFormat="1" ht="6.95" customHeight="1">
      <c r="A63" s="29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97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7" spans="1:31" s="2" customFormat="1" ht="6.95" customHeight="1">
      <c r="A67" s="29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97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31" s="2" customFormat="1" ht="24.95" customHeight="1">
      <c r="A68" s="29"/>
      <c r="B68" s="30"/>
      <c r="C68" s="21" t="s">
        <v>93</v>
      </c>
      <c r="D68" s="31"/>
      <c r="E68" s="31"/>
      <c r="F68" s="31"/>
      <c r="G68" s="31"/>
      <c r="H68" s="31"/>
      <c r="I68" s="31"/>
      <c r="J68" s="31"/>
      <c r="K68" s="31"/>
      <c r="L68" s="97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6.95" customHeight="1">
      <c r="A69" s="29"/>
      <c r="B69" s="30"/>
      <c r="C69" s="31"/>
      <c r="D69" s="31"/>
      <c r="E69" s="31"/>
      <c r="F69" s="31"/>
      <c r="G69" s="31"/>
      <c r="H69" s="31"/>
      <c r="I69" s="31"/>
      <c r="J69" s="31"/>
      <c r="K69" s="31"/>
      <c r="L69" s="9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12" customHeight="1">
      <c r="A70" s="29"/>
      <c r="B70" s="30"/>
      <c r="C70" s="26" t="s">
        <v>14</v>
      </c>
      <c r="D70" s="31"/>
      <c r="E70" s="31"/>
      <c r="F70" s="31"/>
      <c r="G70" s="31"/>
      <c r="H70" s="31"/>
      <c r="I70" s="31"/>
      <c r="J70" s="31"/>
      <c r="K70" s="31"/>
      <c r="L70" s="9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16.5" customHeight="1">
      <c r="A71" s="29"/>
      <c r="B71" s="30"/>
      <c r="C71" s="31"/>
      <c r="D71" s="31"/>
      <c r="E71" s="234" t="str">
        <f>E7</f>
        <v>Modernizace stravovacího provozu ISŠA Brno, Dunajevského 1</v>
      </c>
      <c r="F71" s="235"/>
      <c r="G71" s="235"/>
      <c r="H71" s="235"/>
      <c r="I71" s="31"/>
      <c r="J71" s="31"/>
      <c r="K71" s="31"/>
      <c r="L71" s="9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2" customHeight="1">
      <c r="A72" s="29"/>
      <c r="B72" s="30"/>
      <c r="C72" s="26" t="s">
        <v>85</v>
      </c>
      <c r="D72" s="31"/>
      <c r="E72" s="31"/>
      <c r="F72" s="31"/>
      <c r="G72" s="31"/>
      <c r="H72" s="31"/>
      <c r="I72" s="31"/>
      <c r="J72" s="31"/>
      <c r="K72" s="31"/>
      <c r="L72" s="9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6.5" customHeight="1">
      <c r="A73" s="29"/>
      <c r="B73" s="30"/>
      <c r="C73" s="31"/>
      <c r="D73" s="31"/>
      <c r="E73" s="207" t="str">
        <f>E9</f>
        <v>250716 - Sanace průvlaku</v>
      </c>
      <c r="F73" s="236"/>
      <c r="G73" s="236"/>
      <c r="H73" s="236"/>
      <c r="I73" s="31"/>
      <c r="J73" s="31"/>
      <c r="K73" s="31"/>
      <c r="L73" s="9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6.95" customHeight="1">
      <c r="A74" s="29"/>
      <c r="B74" s="30"/>
      <c r="C74" s="31"/>
      <c r="D74" s="31"/>
      <c r="E74" s="31"/>
      <c r="F74" s="31"/>
      <c r="G74" s="31"/>
      <c r="H74" s="31"/>
      <c r="I74" s="31"/>
      <c r="J74" s="31"/>
      <c r="K74" s="31"/>
      <c r="L74" s="9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6" t="s">
        <v>19</v>
      </c>
      <c r="D75" s="31"/>
      <c r="E75" s="31"/>
      <c r="F75" s="24" t="str">
        <f>F12</f>
        <v>Dunajevského 1996/1, 616 00 Brno-Žabovřesky</v>
      </c>
      <c r="G75" s="31"/>
      <c r="H75" s="31"/>
      <c r="I75" s="26" t="s">
        <v>21</v>
      </c>
      <c r="J75" s="54" t="str">
        <f>IF(J12="","",J12)</f>
        <v>16.7.2025</v>
      </c>
      <c r="K75" s="31"/>
      <c r="L75" s="9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6.95" customHeigh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9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5.2" customHeight="1">
      <c r="A77" s="29"/>
      <c r="B77" s="30"/>
      <c r="C77" s="26" t="s">
        <v>23</v>
      </c>
      <c r="D77" s="31"/>
      <c r="E77" s="31"/>
      <c r="F77" s="24" t="str">
        <f>E15</f>
        <v>HRASPO spol. s r.o.</v>
      </c>
      <c r="G77" s="31"/>
      <c r="H77" s="31"/>
      <c r="I77" s="26" t="s">
        <v>31</v>
      </c>
      <c r="J77" s="27" t="str">
        <f>E21</f>
        <v xml:space="preserve"> </v>
      </c>
      <c r="K77" s="31"/>
      <c r="L77" s="9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5.2" customHeight="1">
      <c r="A78" s="29"/>
      <c r="B78" s="30"/>
      <c r="C78" s="26" t="s">
        <v>29</v>
      </c>
      <c r="D78" s="31"/>
      <c r="E78" s="31"/>
      <c r="F78" s="24" t="str">
        <f>IF(E18="","",E18)</f>
        <v xml:space="preserve"> </v>
      </c>
      <c r="G78" s="31"/>
      <c r="H78" s="31"/>
      <c r="I78" s="26" t="s">
        <v>33</v>
      </c>
      <c r="J78" s="27" t="str">
        <f>E24</f>
        <v>OSS Brno, s.r.o.</v>
      </c>
      <c r="K78" s="31"/>
      <c r="L78" s="9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0.35" customHeight="1">
      <c r="A79" s="29"/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9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11" customFormat="1" ht="29.25" customHeight="1">
      <c r="A80" s="137"/>
      <c r="B80" s="138"/>
      <c r="C80" s="139" t="s">
        <v>94</v>
      </c>
      <c r="D80" s="140" t="s">
        <v>58</v>
      </c>
      <c r="E80" s="140" t="s">
        <v>54</v>
      </c>
      <c r="F80" s="140" t="s">
        <v>55</v>
      </c>
      <c r="G80" s="140" t="s">
        <v>95</v>
      </c>
      <c r="H80" s="140" t="s">
        <v>96</v>
      </c>
      <c r="I80" s="140" t="s">
        <v>97</v>
      </c>
      <c r="J80" s="140" t="s">
        <v>89</v>
      </c>
      <c r="K80" s="141" t="s">
        <v>98</v>
      </c>
      <c r="L80" s="142"/>
      <c r="M80" s="63" t="s">
        <v>17</v>
      </c>
      <c r="N80" s="64" t="s">
        <v>43</v>
      </c>
      <c r="O80" s="64" t="s">
        <v>99</v>
      </c>
      <c r="P80" s="64" t="s">
        <v>100</v>
      </c>
      <c r="Q80" s="64" t="s">
        <v>101</v>
      </c>
      <c r="R80" s="64" t="s">
        <v>102</v>
      </c>
      <c r="S80" s="64" t="s">
        <v>103</v>
      </c>
      <c r="T80" s="65" t="s">
        <v>104</v>
      </c>
      <c r="U80" s="137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</row>
    <row r="81" spans="1:65" s="2" customFormat="1" ht="22.9" customHeight="1">
      <c r="A81" s="29"/>
      <c r="B81" s="30"/>
      <c r="C81" s="70" t="s">
        <v>105</v>
      </c>
      <c r="D81" s="31"/>
      <c r="E81" s="31"/>
      <c r="F81" s="31"/>
      <c r="G81" s="31"/>
      <c r="H81" s="31"/>
      <c r="I81" s="31"/>
      <c r="J81" s="143">
        <f>BK81</f>
        <v>11228.74</v>
      </c>
      <c r="K81" s="31"/>
      <c r="L81" s="34"/>
      <c r="M81" s="66"/>
      <c r="N81" s="144"/>
      <c r="O81" s="67"/>
      <c r="P81" s="145">
        <f>P82</f>
        <v>0.30869999999999997</v>
      </c>
      <c r="Q81" s="67"/>
      <c r="R81" s="145">
        <f>R82</f>
        <v>0</v>
      </c>
      <c r="S81" s="67"/>
      <c r="T81" s="146">
        <f>T82</f>
        <v>0</v>
      </c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T81" s="15" t="s">
        <v>72</v>
      </c>
      <c r="AU81" s="15" t="s">
        <v>90</v>
      </c>
      <c r="BK81" s="147">
        <f>BK82</f>
        <v>11228.74</v>
      </c>
    </row>
    <row r="82" spans="1:65" s="12" customFormat="1" ht="25.9" customHeight="1">
      <c r="B82" s="148"/>
      <c r="C82" s="149"/>
      <c r="D82" s="150" t="s">
        <v>72</v>
      </c>
      <c r="E82" s="151" t="s">
        <v>106</v>
      </c>
      <c r="F82" s="151" t="s">
        <v>107</v>
      </c>
      <c r="G82" s="149"/>
      <c r="H82" s="149"/>
      <c r="I82" s="149"/>
      <c r="J82" s="152">
        <f>BK82</f>
        <v>11228.74</v>
      </c>
      <c r="K82" s="149"/>
      <c r="L82" s="153"/>
      <c r="M82" s="154"/>
      <c r="N82" s="155"/>
      <c r="O82" s="155"/>
      <c r="P82" s="156">
        <f>P83</f>
        <v>0.30869999999999997</v>
      </c>
      <c r="Q82" s="155"/>
      <c r="R82" s="156">
        <f>R83</f>
        <v>0</v>
      </c>
      <c r="S82" s="155"/>
      <c r="T82" s="157">
        <f>T83</f>
        <v>0</v>
      </c>
      <c r="AR82" s="158" t="s">
        <v>81</v>
      </c>
      <c r="AT82" s="159" t="s">
        <v>72</v>
      </c>
      <c r="AU82" s="159" t="s">
        <v>73</v>
      </c>
      <c r="AY82" s="158" t="s">
        <v>108</v>
      </c>
      <c r="BK82" s="160">
        <f>BK83</f>
        <v>11228.74</v>
      </c>
    </row>
    <row r="83" spans="1:65" s="12" customFormat="1" ht="22.9" customHeight="1">
      <c r="B83" s="148"/>
      <c r="C83" s="149"/>
      <c r="D83" s="150" t="s">
        <v>72</v>
      </c>
      <c r="E83" s="161" t="s">
        <v>109</v>
      </c>
      <c r="F83" s="161" t="s">
        <v>110</v>
      </c>
      <c r="G83" s="149"/>
      <c r="H83" s="149"/>
      <c r="I83" s="149"/>
      <c r="J83" s="162">
        <f>BK83</f>
        <v>11228.74</v>
      </c>
      <c r="K83" s="149"/>
      <c r="L83" s="153"/>
      <c r="M83" s="154"/>
      <c r="N83" s="155"/>
      <c r="O83" s="155"/>
      <c r="P83" s="156">
        <f>SUM(P84:P88)</f>
        <v>0.30869999999999997</v>
      </c>
      <c r="Q83" s="155"/>
      <c r="R83" s="156">
        <f>SUM(R84:R88)</f>
        <v>0</v>
      </c>
      <c r="S83" s="155"/>
      <c r="T83" s="157">
        <f>SUM(T84:T88)</f>
        <v>0</v>
      </c>
      <c r="AR83" s="158" t="s">
        <v>81</v>
      </c>
      <c r="AT83" s="159" t="s">
        <v>72</v>
      </c>
      <c r="AU83" s="159" t="s">
        <v>81</v>
      </c>
      <c r="AY83" s="158" t="s">
        <v>108</v>
      </c>
      <c r="BK83" s="160">
        <f>SUM(BK84:BK88)</f>
        <v>11228.74</v>
      </c>
    </row>
    <row r="84" spans="1:65" s="2" customFormat="1" ht="16.5" customHeight="1">
      <c r="A84" s="29"/>
      <c r="B84" s="30"/>
      <c r="C84" s="163" t="s">
        <v>81</v>
      </c>
      <c r="D84" s="163" t="s">
        <v>111</v>
      </c>
      <c r="E84" s="164" t="s">
        <v>112</v>
      </c>
      <c r="F84" s="165" t="s">
        <v>113</v>
      </c>
      <c r="G84" s="166" t="s">
        <v>114</v>
      </c>
      <c r="H84" s="167">
        <v>2.94</v>
      </c>
      <c r="I84" s="168">
        <v>3750</v>
      </c>
      <c r="J84" s="168">
        <f>ROUND(I84*H84,2)</f>
        <v>11025</v>
      </c>
      <c r="K84" s="165" t="s">
        <v>17</v>
      </c>
      <c r="L84" s="34"/>
      <c r="M84" s="169" t="s">
        <v>17</v>
      </c>
      <c r="N84" s="170" t="s">
        <v>44</v>
      </c>
      <c r="O84" s="171">
        <v>0</v>
      </c>
      <c r="P84" s="171">
        <f>O84*H84</f>
        <v>0</v>
      </c>
      <c r="Q84" s="171">
        <v>0</v>
      </c>
      <c r="R84" s="171">
        <f>Q84*H84</f>
        <v>0</v>
      </c>
      <c r="S84" s="171">
        <v>0</v>
      </c>
      <c r="T84" s="172">
        <f>S84*H84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73" t="s">
        <v>115</v>
      </c>
      <c r="AT84" s="173" t="s">
        <v>111</v>
      </c>
      <c r="AU84" s="173" t="s">
        <v>83</v>
      </c>
      <c r="AY84" s="15" t="s">
        <v>108</v>
      </c>
      <c r="BE84" s="174">
        <f>IF(N84="základní",J84,0)</f>
        <v>11025</v>
      </c>
      <c r="BF84" s="174">
        <f>IF(N84="snížená",J84,0)</f>
        <v>0</v>
      </c>
      <c r="BG84" s="174">
        <f>IF(N84="zákl. přenesená",J84,0)</f>
        <v>0</v>
      </c>
      <c r="BH84" s="174">
        <f>IF(N84="sníž. přenesená",J84,0)</f>
        <v>0</v>
      </c>
      <c r="BI84" s="174">
        <f>IF(N84="nulová",J84,0)</f>
        <v>0</v>
      </c>
      <c r="BJ84" s="15" t="s">
        <v>81</v>
      </c>
      <c r="BK84" s="174">
        <f>ROUND(I84*H84,2)</f>
        <v>11025</v>
      </c>
      <c r="BL84" s="15" t="s">
        <v>115</v>
      </c>
      <c r="BM84" s="173" t="s">
        <v>116</v>
      </c>
    </row>
    <row r="85" spans="1:65" s="13" customFormat="1" ht="11.25">
      <c r="B85" s="175"/>
      <c r="C85" s="176"/>
      <c r="D85" s="177" t="s">
        <v>117</v>
      </c>
      <c r="E85" s="178" t="s">
        <v>17</v>
      </c>
      <c r="F85" s="179" t="s">
        <v>118</v>
      </c>
      <c r="G85" s="176"/>
      <c r="H85" s="180">
        <v>2.94</v>
      </c>
      <c r="I85" s="176"/>
      <c r="J85" s="176"/>
      <c r="K85" s="176"/>
      <c r="L85" s="181"/>
      <c r="M85" s="182"/>
      <c r="N85" s="183"/>
      <c r="O85" s="183"/>
      <c r="P85" s="183"/>
      <c r="Q85" s="183"/>
      <c r="R85" s="183"/>
      <c r="S85" s="183"/>
      <c r="T85" s="184"/>
      <c r="AT85" s="185" t="s">
        <v>117</v>
      </c>
      <c r="AU85" s="185" t="s">
        <v>83</v>
      </c>
      <c r="AV85" s="13" t="s">
        <v>83</v>
      </c>
      <c r="AW85" s="13" t="s">
        <v>32</v>
      </c>
      <c r="AX85" s="13" t="s">
        <v>81</v>
      </c>
      <c r="AY85" s="185" t="s">
        <v>108</v>
      </c>
    </row>
    <row r="86" spans="1:65" s="2" customFormat="1" ht="24.2" customHeight="1">
      <c r="A86" s="29"/>
      <c r="B86" s="30"/>
      <c r="C86" s="163" t="s">
        <v>83</v>
      </c>
      <c r="D86" s="163" t="s">
        <v>111</v>
      </c>
      <c r="E86" s="164" t="s">
        <v>119</v>
      </c>
      <c r="F86" s="165" t="s">
        <v>120</v>
      </c>
      <c r="G86" s="166" t="s">
        <v>121</v>
      </c>
      <c r="H86" s="167">
        <v>2.94</v>
      </c>
      <c r="I86" s="168">
        <v>69.3</v>
      </c>
      <c r="J86" s="168">
        <f>ROUND(I86*H86,2)</f>
        <v>203.74</v>
      </c>
      <c r="K86" s="165" t="s">
        <v>122</v>
      </c>
      <c r="L86" s="34"/>
      <c r="M86" s="169" t="s">
        <v>17</v>
      </c>
      <c r="N86" s="170" t="s">
        <v>44</v>
      </c>
      <c r="O86" s="171">
        <v>0.105</v>
      </c>
      <c r="P86" s="171">
        <f>O86*H86</f>
        <v>0.30869999999999997</v>
      </c>
      <c r="Q86" s="171">
        <v>0</v>
      </c>
      <c r="R86" s="171">
        <f>Q86*H86</f>
        <v>0</v>
      </c>
      <c r="S86" s="171">
        <v>0</v>
      </c>
      <c r="T86" s="172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73" t="s">
        <v>115</v>
      </c>
      <c r="AT86" s="173" t="s">
        <v>111</v>
      </c>
      <c r="AU86" s="173" t="s">
        <v>83</v>
      </c>
      <c r="AY86" s="15" t="s">
        <v>108</v>
      </c>
      <c r="BE86" s="174">
        <f>IF(N86="základní",J86,0)</f>
        <v>203.74</v>
      </c>
      <c r="BF86" s="174">
        <f>IF(N86="snížená",J86,0)</f>
        <v>0</v>
      </c>
      <c r="BG86" s="174">
        <f>IF(N86="zákl. přenesená",J86,0)</f>
        <v>0</v>
      </c>
      <c r="BH86" s="174">
        <f>IF(N86="sníž. přenesená",J86,0)</f>
        <v>0</v>
      </c>
      <c r="BI86" s="174">
        <f>IF(N86="nulová",J86,0)</f>
        <v>0</v>
      </c>
      <c r="BJ86" s="15" t="s">
        <v>81</v>
      </c>
      <c r="BK86" s="174">
        <f>ROUND(I86*H86,2)</f>
        <v>203.74</v>
      </c>
      <c r="BL86" s="15" t="s">
        <v>115</v>
      </c>
      <c r="BM86" s="173" t="s">
        <v>123</v>
      </c>
    </row>
    <row r="87" spans="1:65" s="2" customFormat="1" ht="11.25">
      <c r="A87" s="29"/>
      <c r="B87" s="30"/>
      <c r="C87" s="31"/>
      <c r="D87" s="186" t="s">
        <v>124</v>
      </c>
      <c r="E87" s="31"/>
      <c r="F87" s="187" t="s">
        <v>125</v>
      </c>
      <c r="G87" s="31"/>
      <c r="H87" s="31"/>
      <c r="I87" s="31"/>
      <c r="J87" s="31"/>
      <c r="K87" s="31"/>
      <c r="L87" s="34"/>
      <c r="M87" s="188"/>
      <c r="N87" s="189"/>
      <c r="O87" s="59"/>
      <c r="P87" s="59"/>
      <c r="Q87" s="59"/>
      <c r="R87" s="59"/>
      <c r="S87" s="59"/>
      <c r="T87" s="60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5" t="s">
        <v>124</v>
      </c>
      <c r="AU87" s="15" t="s">
        <v>83</v>
      </c>
    </row>
    <row r="88" spans="1:65" s="13" customFormat="1" ht="11.25">
      <c r="B88" s="175"/>
      <c r="C88" s="176"/>
      <c r="D88" s="177" t="s">
        <v>117</v>
      </c>
      <c r="E88" s="178" t="s">
        <v>17</v>
      </c>
      <c r="F88" s="179" t="s">
        <v>126</v>
      </c>
      <c r="G88" s="176"/>
      <c r="H88" s="180">
        <v>2.94</v>
      </c>
      <c r="I88" s="176"/>
      <c r="J88" s="176"/>
      <c r="K88" s="176"/>
      <c r="L88" s="181"/>
      <c r="M88" s="190"/>
      <c r="N88" s="191"/>
      <c r="O88" s="191"/>
      <c r="P88" s="191"/>
      <c r="Q88" s="191"/>
      <c r="R88" s="191"/>
      <c r="S88" s="191"/>
      <c r="T88" s="192"/>
      <c r="AT88" s="185" t="s">
        <v>117</v>
      </c>
      <c r="AU88" s="185" t="s">
        <v>83</v>
      </c>
      <c r="AV88" s="13" t="s">
        <v>83</v>
      </c>
      <c r="AW88" s="13" t="s">
        <v>32</v>
      </c>
      <c r="AX88" s="13" t="s">
        <v>81</v>
      </c>
      <c r="AY88" s="185" t="s">
        <v>108</v>
      </c>
    </row>
    <row r="89" spans="1:65" s="2" customFormat="1" ht="6.95" customHeight="1">
      <c r="A89" s="29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34"/>
      <c r="M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</sheetData>
  <sheetProtection algorithmName="SHA-512" hashValue="qMLUJw2YGzCshR2yjZKwCC0MIy0Zquhh8xZUuHMVi9e4cutFrKcxzm4dzUi4mC3kBJ2mN/69Y68bTt9W9AY17Q==" saltValue="l/4Ogjx+mswxein4TP4Tj4cPceSvRFmTI8gsODv/Fh5LoqPi6Lr1s/aBCm317O3EGhW5FZnAoxN9NN+6XrfdOw==" spinCount="100000" sheet="1" objects="1" scenarios="1" formatColumns="0" formatRows="0" autoFilter="0"/>
  <autoFilter ref="C80:K88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7" r:id="rId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250716 - Sanace průvlaku</vt:lpstr>
      <vt:lpstr>'250716 - Sanace průvlaku'!Názvy_tisku</vt:lpstr>
      <vt:lpstr>'Rekapitulace stavby'!Názvy_tisku</vt:lpstr>
      <vt:lpstr>'250716 - Sanace průvlaku'!Oblast_tisku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OSS Brno Příprava staveb (oss)</dc:creator>
  <cp:lastModifiedBy>Michaela Lacková</cp:lastModifiedBy>
  <dcterms:created xsi:type="dcterms:W3CDTF">2025-07-17T05:24:40Z</dcterms:created>
  <dcterms:modified xsi:type="dcterms:W3CDTF">2025-09-12T08:58:00Z</dcterms:modified>
</cp:coreProperties>
</file>